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L:\1 Projects\15 Jobs 1500 - 1599\1567.00 Olive Grove TTM, Rialto\Technical Studies\AQ GHG\"/>
    </mc:Choice>
  </mc:AlternateContent>
  <xr:revisionPtr revIDLastSave="0" documentId="13_ncr:1_{6FF86471-68D1-4644-AC6A-286D6DA7D7C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live Grove TTM" sheetId="1" r:id="rId1"/>
    <sheet name="Trips" sheetId="2" r:id="rId2"/>
    <sheet name="Fuel Operations" sheetId="3" r:id="rId3"/>
    <sheet name="Elec for Cons" sheetId="4" r:id="rId4"/>
  </sheets>
  <definedNames>
    <definedName name="_xlnm.Print_Area" localSheetId="0">'Olive Grove TTM'!$A$1:$H$47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34" i="1" l="1"/>
  <c r="G18" i="1"/>
  <c r="G17" i="1"/>
  <c r="G15" i="1"/>
  <c r="G14" i="1"/>
  <c r="G10" i="1"/>
  <c r="H10" i="1" s="1"/>
  <c r="G9" i="1"/>
  <c r="G8" i="1"/>
  <c r="H8" i="1" s="1"/>
  <c r="G20" i="1"/>
  <c r="G13" i="1"/>
  <c r="F40" i="2"/>
  <c r="E20" i="2"/>
  <c r="E18" i="2"/>
  <c r="F18" i="2" s="1"/>
  <c r="F30" i="2"/>
  <c r="F15" i="2"/>
  <c r="E10" i="2"/>
  <c r="F10" i="2"/>
  <c r="G24" i="1"/>
  <c r="H36" i="1"/>
  <c r="H29" i="1"/>
  <c r="D4" i="3"/>
  <c r="D7" i="3" s="1"/>
  <c r="D11" i="3"/>
  <c r="F6" i="2"/>
  <c r="F5" i="2"/>
  <c r="F4" i="2"/>
  <c r="G16" i="1"/>
  <c r="G37" i="1"/>
  <c r="G22" i="1"/>
  <c r="G19" i="1"/>
  <c r="G11" i="1"/>
  <c r="H11" i="1" s="1"/>
  <c r="F26" i="2"/>
  <c r="E29" i="2"/>
  <c r="F29" i="2" s="1"/>
  <c r="E28" i="2"/>
  <c r="F28" i="2" s="1"/>
  <c r="E27" i="2"/>
  <c r="F27" i="2" s="1"/>
  <c r="E26" i="2"/>
  <c r="E25" i="2"/>
  <c r="F25" i="2" s="1"/>
  <c r="E15" i="2"/>
  <c r="E16" i="2"/>
  <c r="F16" i="2" s="1"/>
  <c r="F20" i="2" l="1"/>
  <c r="G38" i="1"/>
  <c r="E30" i="2"/>
  <c r="E4" i="2"/>
  <c r="G33" i="1"/>
  <c r="H9" i="1"/>
  <c r="F3" i="4"/>
  <c r="D8" i="4" l="1"/>
  <c r="F7" i="4"/>
  <c r="D18" i="4" s="1"/>
  <c r="F6" i="4"/>
  <c r="D17" i="4" s="1"/>
  <c r="F5" i="4"/>
  <c r="D16" i="4" s="1"/>
  <c r="F4" i="4"/>
  <c r="D15" i="4" s="1"/>
  <c r="F8" i="4" l="1"/>
  <c r="D14" i="4"/>
  <c r="D19" i="4" s="1"/>
  <c r="D14" i="3" l="1"/>
  <c r="D15" i="3" s="1"/>
  <c r="G12" i="1" l="1"/>
  <c r="E17" i="2" l="1"/>
  <c r="F17" i="2" s="1"/>
  <c r="E19" i="2"/>
  <c r="F19" i="2" s="1"/>
  <c r="E9" i="2"/>
  <c r="F9" i="2" s="1"/>
  <c r="E8" i="2"/>
  <c r="F8" i="2" s="1"/>
  <c r="E7" i="2"/>
  <c r="F7" i="2" s="1"/>
  <c r="E6" i="2"/>
  <c r="E5" i="2"/>
  <c r="H12" i="1" l="1"/>
  <c r="H34" i="1" l="1"/>
  <c r="H33" i="1"/>
  <c r="G32" i="1"/>
  <c r="H32" i="1" s="1"/>
  <c r="H37" i="1"/>
  <c r="G36" i="1"/>
  <c r="G35" i="1"/>
  <c r="H35" i="1" s="1"/>
  <c r="G31" i="1"/>
  <c r="H31" i="1" s="1"/>
  <c r="G30" i="1"/>
  <c r="H30" i="1" s="1"/>
  <c r="G29" i="1"/>
  <c r="G28" i="1"/>
  <c r="H28" i="1" s="1"/>
  <c r="G27" i="1"/>
  <c r="H27" i="1" s="1"/>
  <c r="H24" i="1"/>
  <c r="G23" i="1"/>
  <c r="H23" i="1" s="1"/>
  <c r="G26" i="1"/>
  <c r="H26" i="1" s="1"/>
  <c r="G25" i="1"/>
  <c r="H25" i="1" s="1"/>
  <c r="H22" i="1"/>
  <c r="G21" i="1"/>
  <c r="H21" i="1" s="1"/>
  <c r="H19" i="1"/>
  <c r="H18" i="1"/>
  <c r="H17" i="1"/>
  <c r="H20" i="1"/>
  <c r="H16" i="1"/>
  <c r="H15" i="1"/>
  <c r="H14" i="1"/>
  <c r="H13" i="1"/>
  <c r="H38" i="1" l="1"/>
  <c r="F41" i="2" s="1"/>
</calcChain>
</file>

<file path=xl/sharedStrings.xml><?xml version="1.0" encoding="utf-8"?>
<sst xmlns="http://schemas.openxmlformats.org/spreadsheetml/2006/main" count="167" uniqueCount="83">
  <si>
    <t>Construction Equipment</t>
  </si>
  <si>
    <t>#</t>
  </si>
  <si>
    <t>Hours per Day</t>
  </si>
  <si>
    <t>Horsepower</t>
  </si>
  <si>
    <t>Load Factor</t>
  </si>
  <si>
    <t>Construction Phase</t>
  </si>
  <si>
    <t>Fuel Used (gallons)</t>
  </si>
  <si>
    <t>Site Prep</t>
  </si>
  <si>
    <t>Tractors/Loaders/Backhoes</t>
  </si>
  <si>
    <t>CONSTRUCTION EQUIPMENT</t>
  </si>
  <si>
    <t>Total Fuel Used</t>
  </si>
  <si>
    <t>(Gallons)</t>
  </si>
  <si>
    <t>Days of Operation</t>
  </si>
  <si>
    <t>Site Preparation</t>
  </si>
  <si>
    <t>Paving</t>
  </si>
  <si>
    <t>WORKER TRIPS</t>
  </si>
  <si>
    <t>Fuel Used</t>
  </si>
  <si>
    <t>(gallons)</t>
  </si>
  <si>
    <t>Trip Length (miles)</t>
  </si>
  <si>
    <t>Trips</t>
  </si>
  <si>
    <t>MPG [2]</t>
  </si>
  <si>
    <t>Grading</t>
  </si>
  <si>
    <t>Building Construction Phase</t>
  </si>
  <si>
    <t>Paving Phase</t>
  </si>
  <si>
    <t>Total</t>
  </si>
  <si>
    <t>VENDOR TRIPS</t>
  </si>
  <si>
    <t>Sources:</t>
  </si>
  <si>
    <r>
      <rPr>
        <b/>
        <sz val="8"/>
        <color theme="1"/>
        <rFont val="Arial"/>
        <family val="2"/>
      </rPr>
      <t>[2]</t>
    </r>
    <r>
      <rPr>
        <sz val="8"/>
        <color theme="1"/>
        <rFont val="Arial"/>
        <family val="2"/>
      </rPr>
      <t xml:space="preserve"> United States Department of Transportation, Bureau of Transportation Statistics. 2018. </t>
    </r>
    <r>
      <rPr>
        <i/>
        <sz val="8"/>
        <color theme="1"/>
        <rFont val="Arial"/>
        <family val="2"/>
      </rPr>
      <t>National Transportation Statistics 2018.</t>
    </r>
    <r>
      <rPr>
        <sz val="8"/>
        <color theme="1"/>
        <rFont val="Arial"/>
        <family val="2"/>
      </rPr>
      <t xml:space="preserve"> Available at: https://www.bts.gov/sites/bts.dot.gov/files/docs/browse-statistical-products-and-data/national-transportation-statistics/223001/ntentire2018q4.pdf.</t>
    </r>
  </si>
  <si>
    <t>Values above are expressed in gallons per horsepower-hour/BSFC.</t>
  </si>
  <si>
    <t>Graders</t>
  </si>
  <si>
    <t>Other Material Handling Eqp.</t>
  </si>
  <si>
    <t>Rubber Tired Dozer</t>
  </si>
  <si>
    <t>Concrete/Industrial Saws</t>
  </si>
  <si>
    <t>Bore/Drill Rig</t>
  </si>
  <si>
    <t>Cranes</t>
  </si>
  <si>
    <t>Forklifts</t>
  </si>
  <si>
    <t>Generator Sets</t>
  </si>
  <si>
    <t>Other Construction Eqp.</t>
  </si>
  <si>
    <t>Welders</t>
  </si>
  <si>
    <t>Building Con.</t>
  </si>
  <si>
    <t>Cement and Motor Mixers</t>
  </si>
  <si>
    <t>Concrete/Industiral Saws</t>
  </si>
  <si>
    <t>Dumpers/Tenders</t>
  </si>
  <si>
    <t>Pavers</t>
  </si>
  <si>
    <t>Paving Equipment</t>
  </si>
  <si>
    <t>Rollers</t>
  </si>
  <si>
    <t>Architectual Coating</t>
  </si>
  <si>
    <t>Air Compressors</t>
  </si>
  <si>
    <t>Architectual Coat.</t>
  </si>
  <si>
    <t xml:space="preserve">Building Construction </t>
  </si>
  <si>
    <t>HP: 0 to 100</t>
  </si>
  <si>
    <t>HP: Greater than 100</t>
  </si>
  <si>
    <t>Architectural Coating</t>
  </si>
  <si>
    <t xml:space="preserve">Total Gallons </t>
  </si>
  <si>
    <t>Excavators</t>
  </si>
  <si>
    <t>Construction Phas</t>
  </si>
  <si>
    <t>Site Preparation Phase</t>
  </si>
  <si>
    <r>
      <rPr>
        <b/>
        <sz val="8"/>
        <color theme="1"/>
        <rFont val="Arial"/>
        <family val="2"/>
      </rPr>
      <t>[1</t>
    </r>
    <r>
      <rPr>
        <sz val="8"/>
        <color theme="1"/>
        <rFont val="Arial"/>
        <family val="2"/>
      </rPr>
      <t>] United States Environmental Protection Agency. 2018. Exhaust and Crankcase Emission Factors for Nonrod Compression-Ignition Engines in MOVES2014b. July 2018. Available at: https://nepis.epa.gov/Exe/ZyPDF.cgi?Dockey=P100UXEN.pdf.</t>
    </r>
  </si>
  <si>
    <t>Operational Trips</t>
  </si>
  <si>
    <t>Use</t>
  </si>
  <si>
    <t>Annual Miles</t>
  </si>
  <si>
    <t>MPG</t>
  </si>
  <si>
    <t>Total Gallons (50%)</t>
  </si>
  <si>
    <t>Grand Total</t>
  </si>
  <si>
    <t>Land Use</t>
  </si>
  <si>
    <r>
      <t>Power Cost (per 1000 SF of construction per month)</t>
    </r>
    <r>
      <rPr>
        <b/>
        <vertAlign val="superscript"/>
        <sz val="12"/>
        <color theme="1"/>
        <rFont val="Times New Roman"/>
        <family val="1"/>
      </rPr>
      <t>1</t>
    </r>
  </si>
  <si>
    <t>Size (in 1000 SF)</t>
  </si>
  <si>
    <t>Construction Duration (months)</t>
  </si>
  <si>
    <t>Construction Power Cost</t>
  </si>
  <si>
    <t>Landscape/Open Space</t>
  </si>
  <si>
    <r>
      <t>Cost per kWh</t>
    </r>
    <r>
      <rPr>
        <b/>
        <vertAlign val="superscript"/>
        <sz val="12"/>
        <color theme="1"/>
        <rFont val="Times New Roman"/>
        <family val="1"/>
      </rPr>
      <t>1</t>
    </r>
  </si>
  <si>
    <t xml:space="preserve">Electricity Usage (kWh) </t>
  </si>
  <si>
    <t>Warehouse</t>
  </si>
  <si>
    <t>Landscape</t>
  </si>
  <si>
    <t>Asphalt</t>
  </si>
  <si>
    <t>Demolition</t>
  </si>
  <si>
    <t xml:space="preserve">Demolition </t>
  </si>
  <si>
    <t>HAULING TRIPS</t>
  </si>
  <si>
    <r>
      <rPr>
        <sz val="12"/>
        <color theme="1"/>
        <rFont val="Arial"/>
        <family val="2"/>
      </rPr>
      <t xml:space="preserve">Route 66 Residential   </t>
    </r>
    <r>
      <rPr>
        <sz val="10"/>
        <color theme="1"/>
        <rFont val="Arial"/>
        <family val="2"/>
      </rPr>
      <t xml:space="preserve">                                                                                                             Compression-Ignition Engine Brake-Specific Fuel Consumption (BSFC) Factors </t>
    </r>
    <r>
      <rPr>
        <b/>
        <sz val="10"/>
        <color theme="1"/>
        <rFont val="Arial"/>
        <family val="2"/>
      </rPr>
      <t>[1]</t>
    </r>
    <r>
      <rPr>
        <sz val="10"/>
        <color theme="1"/>
        <rFont val="Arial"/>
        <family val="2"/>
      </rPr>
      <t>:</t>
    </r>
  </si>
  <si>
    <t>Total Gasoline Consumption (gallons):</t>
  </si>
  <si>
    <t>Total Diesel Consumption (gallons):</t>
  </si>
  <si>
    <t>Multi-Family Residential</t>
  </si>
  <si>
    <t xml:space="preserve">Multi-Family Residential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</si>
</sst>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164" formatCode="0.0"/>
    <numFmt numFmtId="165" formatCode="#,##0.000"/>
  </numFmts>
  <fonts count="1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i/>
      <sz val="8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Times New Roman"/>
      <family val="1"/>
    </font>
    <font>
      <b/>
      <vertAlign val="superscript"/>
      <sz val="12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Calibri"/>
      <family val="2"/>
    </font>
    <font>
      <sz val="10"/>
      <color theme="1"/>
      <name val="Calibri"/>
      <family val="2"/>
      <scheme val="minor"/>
    </font>
    <font>
      <sz val="11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6" tint="0.59999389629810485"/>
        <bgColor indexed="64"/>
      </patternFill>
    </fill>
  </fills>
  <borders count="18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7" fillId="0" borderId="0" xfId="0" applyFont="1"/>
    <xf numFmtId="0" fontId="7" fillId="0" borderId="0" xfId="0" applyFont="1" applyAlignment="1">
      <alignment horizontal="right"/>
    </xf>
    <xf numFmtId="0" fontId="6" fillId="0" borderId="0" xfId="0" applyFont="1"/>
    <xf numFmtId="0" fontId="5" fillId="0" borderId="0" xfId="0" applyFont="1" applyAlignment="1">
      <alignment horizontal="center"/>
    </xf>
    <xf numFmtId="0" fontId="5" fillId="0" borderId="3" xfId="0" applyFont="1" applyBorder="1" applyAlignment="1">
      <alignment horizontal="center"/>
    </xf>
    <xf numFmtId="0" fontId="9" fillId="0" borderId="0" xfId="0" applyFont="1"/>
    <xf numFmtId="0" fontId="0" fillId="0" borderId="0" xfId="0" applyAlignment="1">
      <alignment vertical="top" wrapText="1"/>
    </xf>
    <xf numFmtId="0" fontId="6" fillId="0" borderId="0" xfId="0" applyFont="1" applyAlignment="1">
      <alignment horizontal="center" vertical="center" wrapText="1"/>
    </xf>
    <xf numFmtId="0" fontId="6" fillId="0" borderId="8" xfId="0" applyFont="1" applyBorder="1"/>
    <xf numFmtId="0" fontId="6" fillId="0" borderId="7" xfId="0" applyFont="1" applyBorder="1" applyAlignment="1">
      <alignment horizontal="center"/>
    </xf>
    <xf numFmtId="2" fontId="6" fillId="0" borderId="0" xfId="0" applyNumberFormat="1" applyFont="1" applyAlignment="1">
      <alignment horizontal="center" vertical="center" wrapText="1"/>
    </xf>
    <xf numFmtId="2" fontId="6" fillId="0" borderId="2" xfId="0" applyNumberFormat="1" applyFont="1" applyBorder="1" applyAlignment="1">
      <alignment horizontal="center" vertical="center" wrapText="1"/>
    </xf>
    <xf numFmtId="2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5" fillId="0" borderId="3" xfId="0" applyFont="1" applyBorder="1" applyAlignment="1">
      <alignment horizontal="center" wrapText="1"/>
    </xf>
    <xf numFmtId="0" fontId="7" fillId="0" borderId="3" xfId="0" applyFont="1" applyBorder="1" applyAlignment="1">
      <alignment horizontal="center" wrapText="1"/>
    </xf>
    <xf numFmtId="2" fontId="0" fillId="0" borderId="2" xfId="0" applyNumberForma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6" fillId="0" borderId="9" xfId="0" applyNumberFormat="1" applyFont="1" applyBorder="1" applyAlignment="1">
      <alignment horizontal="center" vertical="center" wrapText="1"/>
    </xf>
    <xf numFmtId="0" fontId="3" fillId="0" borderId="8" xfId="0" applyFont="1" applyBorder="1"/>
    <xf numFmtId="0" fontId="3" fillId="0" borderId="0" xfId="0" applyFont="1"/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right"/>
    </xf>
    <xf numFmtId="164" fontId="7" fillId="0" borderId="0" xfId="0" applyNumberFormat="1" applyFont="1" applyAlignment="1">
      <alignment horizontal="center"/>
    </xf>
    <xf numFmtId="164" fontId="3" fillId="2" borderId="0" xfId="0" applyNumberFormat="1" applyFont="1" applyFill="1" applyAlignment="1">
      <alignment horizontal="center"/>
    </xf>
    <xf numFmtId="164" fontId="0" fillId="0" borderId="0" xfId="0" applyNumberFormat="1"/>
    <xf numFmtId="0" fontId="12" fillId="0" borderId="11" xfId="0" applyFont="1" applyBorder="1" applyAlignment="1">
      <alignment horizontal="justify" vertical="center" wrapText="1"/>
    </xf>
    <xf numFmtId="0" fontId="12" fillId="0" borderId="6" xfId="0" applyFont="1" applyBorder="1" applyAlignment="1">
      <alignment horizontal="justify" vertical="center" wrapText="1"/>
    </xf>
    <xf numFmtId="0" fontId="14" fillId="0" borderId="12" xfId="0" applyFont="1" applyBorder="1" applyAlignment="1">
      <alignment horizontal="justify" vertical="center" wrapText="1"/>
    </xf>
    <xf numFmtId="8" fontId="14" fillId="0" borderId="13" xfId="0" applyNumberFormat="1" applyFont="1" applyBorder="1" applyAlignment="1">
      <alignment horizontal="justify" vertical="center" wrapText="1"/>
    </xf>
    <xf numFmtId="0" fontId="14" fillId="0" borderId="13" xfId="0" applyFont="1" applyBorder="1" applyAlignment="1">
      <alignment horizontal="justify" vertical="center" wrapText="1"/>
    </xf>
    <xf numFmtId="4" fontId="14" fillId="0" borderId="13" xfId="0" applyNumberFormat="1" applyFont="1" applyBorder="1" applyAlignment="1">
      <alignment horizontal="justify" vertical="center" wrapText="1"/>
    </xf>
    <xf numFmtId="165" fontId="14" fillId="0" borderId="13" xfId="0" applyNumberFormat="1" applyFont="1" applyBorder="1" applyAlignment="1">
      <alignment horizontal="justify" vertical="center" wrapText="1"/>
    </xf>
    <xf numFmtId="0" fontId="14" fillId="0" borderId="0" xfId="0" applyFont="1" applyAlignment="1">
      <alignment horizontal="justify" vertical="center" wrapText="1"/>
    </xf>
    <xf numFmtId="4" fontId="14" fillId="0" borderId="0" xfId="0" applyNumberFormat="1" applyFont="1" applyAlignment="1">
      <alignment horizontal="justify" vertical="center" wrapText="1"/>
    </xf>
    <xf numFmtId="8" fontId="14" fillId="0" borderId="0" xfId="0" applyNumberFormat="1" applyFont="1" applyAlignment="1">
      <alignment horizontal="justify" vertical="center" wrapText="1"/>
    </xf>
    <xf numFmtId="0" fontId="2" fillId="0" borderId="0" xfId="0" applyFont="1" applyAlignment="1">
      <alignment horizontal="center" wrapText="1"/>
    </xf>
    <xf numFmtId="0" fontId="6" fillId="7" borderId="0" xfId="0" applyFont="1" applyFill="1" applyAlignment="1">
      <alignment vertical="center" wrapText="1"/>
    </xf>
    <xf numFmtId="0" fontId="6" fillId="7" borderId="2" xfId="0" applyFont="1" applyFill="1" applyBorder="1" applyAlignment="1">
      <alignment vertical="center" wrapText="1"/>
    </xf>
    <xf numFmtId="0" fontId="6" fillId="8" borderId="2" xfId="0" applyFont="1" applyFill="1" applyBorder="1" applyAlignment="1">
      <alignment vertical="center" wrapText="1"/>
    </xf>
    <xf numFmtId="0" fontId="1" fillId="5" borderId="0" xfId="0" applyFont="1" applyFill="1" applyAlignment="1">
      <alignment vertical="center" wrapText="1"/>
    </xf>
    <xf numFmtId="0" fontId="1" fillId="3" borderId="0" xfId="0" applyFont="1" applyFill="1" applyAlignment="1">
      <alignment horizontal="left" wrapText="1"/>
    </xf>
    <xf numFmtId="0" fontId="6" fillId="0" borderId="9" xfId="0" applyFont="1" applyBorder="1" applyAlignment="1">
      <alignment horizontal="center" vertical="center" wrapText="1"/>
    </xf>
    <xf numFmtId="0" fontId="1" fillId="0" borderId="0" xfId="0" applyFont="1"/>
    <xf numFmtId="0" fontId="6" fillId="0" borderId="14" xfId="0" applyFont="1" applyBorder="1" applyAlignment="1">
      <alignment horizontal="center" vertical="center" wrapText="1"/>
    </xf>
    <xf numFmtId="0" fontId="2" fillId="9" borderId="0" xfId="0" applyFont="1" applyFill="1" applyAlignment="1">
      <alignment horizontal="center" wrapText="1"/>
    </xf>
    <xf numFmtId="2" fontId="6" fillId="9" borderId="0" xfId="0" applyNumberFormat="1" applyFont="1" applyFill="1" applyAlignment="1">
      <alignment horizontal="center" vertical="center" wrapText="1"/>
    </xf>
    <xf numFmtId="2" fontId="0" fillId="9" borderId="0" xfId="0" applyNumberFormat="1" applyFill="1" applyAlignment="1">
      <alignment horizontal="center"/>
    </xf>
    <xf numFmtId="0" fontId="6" fillId="9" borderId="14" xfId="0" applyFont="1" applyFill="1" applyBorder="1" applyAlignment="1">
      <alignment horizontal="center" vertical="center" wrapText="1"/>
    </xf>
    <xf numFmtId="0" fontId="6" fillId="9" borderId="0" xfId="0" applyFont="1" applyFill="1" applyAlignment="1">
      <alignment horizontal="center" vertical="center" wrapText="1"/>
    </xf>
    <xf numFmtId="2" fontId="6" fillId="9" borderId="14" xfId="0" applyNumberFormat="1" applyFont="1" applyFill="1" applyBorder="1" applyAlignment="1">
      <alignment horizontal="center" vertical="center" wrapText="1"/>
    </xf>
    <xf numFmtId="2" fontId="0" fillId="9" borderId="14" xfId="0" applyNumberForma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3" xfId="0" applyFont="1" applyBorder="1" applyAlignment="1">
      <alignment horizontal="center"/>
    </xf>
    <xf numFmtId="0" fontId="17" fillId="0" borderId="0" xfId="0" applyFont="1"/>
    <xf numFmtId="164" fontId="17" fillId="0" borderId="0" xfId="0" applyNumberFormat="1" applyFont="1" applyAlignment="1">
      <alignment horizontal="center"/>
    </xf>
    <xf numFmtId="2" fontId="17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0" fontId="17" fillId="0" borderId="2" xfId="0" applyFont="1" applyBorder="1"/>
    <xf numFmtId="164" fontId="17" fillId="0" borderId="2" xfId="0" applyNumberFormat="1" applyFont="1" applyBorder="1" applyAlignment="1">
      <alignment horizontal="center"/>
    </xf>
    <xf numFmtId="0" fontId="17" fillId="0" borderId="2" xfId="0" applyFont="1" applyBorder="1" applyAlignment="1">
      <alignment horizontal="center"/>
    </xf>
    <xf numFmtId="2" fontId="17" fillId="0" borderId="2" xfId="0" applyNumberFormat="1" applyFont="1" applyBorder="1" applyAlignment="1">
      <alignment horizontal="center"/>
    </xf>
    <xf numFmtId="0" fontId="4" fillId="2" borderId="0" xfId="0" applyFont="1" applyFill="1" applyAlignment="1">
      <alignment horizontal="left"/>
    </xf>
    <xf numFmtId="2" fontId="17" fillId="2" borderId="0" xfId="0" applyNumberFormat="1" applyFont="1" applyFill="1" applyAlignment="1">
      <alignment horizontal="center"/>
    </xf>
    <xf numFmtId="0" fontId="4" fillId="0" borderId="0" xfId="0" applyFont="1" applyAlignment="1">
      <alignment horizontal="left"/>
    </xf>
    <xf numFmtId="2" fontId="4" fillId="2" borderId="6" xfId="0" applyNumberFormat="1" applyFont="1" applyFill="1" applyBorder="1" applyAlignment="1">
      <alignment horizontal="center" vertical="center"/>
    </xf>
    <xf numFmtId="0" fontId="12" fillId="0" borderId="6" xfId="0" applyFont="1" applyBorder="1" applyAlignment="1">
      <alignment vertical="center" wrapText="1"/>
    </xf>
    <xf numFmtId="3" fontId="0" fillId="0" borderId="0" xfId="0" applyNumberFormat="1"/>
    <xf numFmtId="0" fontId="1" fillId="3" borderId="2" xfId="0" applyFont="1" applyFill="1" applyBorder="1" applyAlignment="1">
      <alignment horizontal="left" wrapText="1"/>
    </xf>
    <xf numFmtId="0" fontId="1" fillId="4" borderId="0" xfId="0" applyFont="1" applyFill="1" applyAlignment="1">
      <alignment vertical="center" wrapText="1"/>
    </xf>
    <xf numFmtId="0" fontId="1" fillId="4" borderId="14" xfId="0" applyFont="1" applyFill="1" applyBorder="1" applyAlignment="1">
      <alignment vertical="center" wrapText="1"/>
    </xf>
    <xf numFmtId="0" fontId="1" fillId="4" borderId="2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vertical="center" wrapText="1"/>
    </xf>
    <xf numFmtId="0" fontId="1" fillId="6" borderId="0" xfId="0" applyFont="1" applyFill="1" applyAlignment="1">
      <alignment vertical="center" wrapText="1"/>
    </xf>
    <xf numFmtId="0" fontId="1" fillId="6" borderId="2" xfId="0" applyFont="1" applyFill="1" applyBorder="1" applyAlignment="1">
      <alignment vertical="center" wrapText="1"/>
    </xf>
    <xf numFmtId="0" fontId="1" fillId="7" borderId="0" xfId="0" applyFont="1" applyFill="1" applyAlignment="1">
      <alignment vertical="center" wrapText="1"/>
    </xf>
    <xf numFmtId="0" fontId="1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/>
    <xf numFmtId="0" fontId="0" fillId="0" borderId="0" xfId="0" applyAlignment="1">
      <alignment horizontal="center"/>
    </xf>
    <xf numFmtId="0" fontId="6" fillId="0" borderId="7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5" fillId="0" borderId="1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0" fillId="0" borderId="0" xfId="0" applyAlignment="1">
      <alignment wrapText="1"/>
    </xf>
    <xf numFmtId="0" fontId="4" fillId="2" borderId="0" xfId="0" applyFont="1" applyFill="1" applyAlignment="1">
      <alignment horizontal="center"/>
    </xf>
    <xf numFmtId="0" fontId="5" fillId="0" borderId="3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8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7" fillId="2" borderId="0" xfId="0" applyFont="1" applyFill="1" applyAlignment="1">
      <alignment horizontal="center"/>
    </xf>
    <xf numFmtId="0" fontId="4" fillId="2" borderId="4" xfId="0" applyFont="1" applyFill="1" applyBorder="1" applyAlignment="1">
      <alignment horizontal="left" vertical="center"/>
    </xf>
    <xf numFmtId="0" fontId="7" fillId="2" borderId="5" xfId="0" applyFont="1" applyFill="1" applyBorder="1" applyAlignment="1">
      <alignment horizontal="left" vertical="center"/>
    </xf>
    <xf numFmtId="0" fontId="0" fillId="0" borderId="1" xfId="0" applyBorder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3" xfId="0" applyFont="1" applyBorder="1" applyAlignment="1">
      <alignment horizontal="center" wrapText="1"/>
    </xf>
    <xf numFmtId="0" fontId="4" fillId="0" borderId="17" xfId="0" applyFont="1" applyBorder="1" applyAlignment="1">
      <alignment horizontal="center"/>
    </xf>
    <xf numFmtId="0" fontId="0" fillId="0" borderId="17" xfId="0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5" xfId="0" applyBorder="1"/>
    <xf numFmtId="0" fontId="0" fillId="0" borderId="16" xfId="0" applyBorder="1"/>
    <xf numFmtId="0" fontId="14" fillId="0" borderId="4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CCFF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1"/>
  <sheetViews>
    <sheetView tabSelected="1" topLeftCell="A7" zoomScaleNormal="100" workbookViewId="0">
      <selection activeCell="G34" sqref="G34"/>
    </sheetView>
  </sheetViews>
  <sheetFormatPr defaultRowHeight="15" x14ac:dyDescent="0.25"/>
  <cols>
    <col min="1" max="1" width="25.140625" customWidth="1"/>
    <col min="2" max="2" width="6.140625" customWidth="1"/>
    <col min="3" max="3" width="9.7109375" customWidth="1"/>
    <col min="4" max="4" width="13.140625" customWidth="1"/>
    <col min="5" max="5" width="7.42578125" customWidth="1"/>
    <col min="6" max="6" width="15.7109375" customWidth="1"/>
    <col min="7" max="7" width="10.5703125" customWidth="1"/>
    <col min="8" max="8" width="10.28515625" style="14" bestFit="1" customWidth="1"/>
  </cols>
  <sheetData>
    <row r="1" spans="1:8" x14ac:dyDescent="0.25">
      <c r="A1" s="79" t="s">
        <v>78</v>
      </c>
      <c r="B1" s="80"/>
      <c r="C1" s="80"/>
      <c r="D1" s="80"/>
      <c r="E1" s="80"/>
      <c r="F1" s="80"/>
      <c r="G1" s="80"/>
    </row>
    <row r="2" spans="1:8" x14ac:dyDescent="0.25">
      <c r="A2" s="81"/>
      <c r="B2" s="81"/>
      <c r="C2" s="81"/>
      <c r="D2" s="81"/>
      <c r="E2" s="81"/>
      <c r="F2" s="81"/>
      <c r="G2" s="81"/>
    </row>
    <row r="3" spans="1:8" ht="14.25" x14ac:dyDescent="0.25">
      <c r="A3" s="10" t="s">
        <v>50</v>
      </c>
      <c r="B3" s="9">
        <v>5.8799999999999998E-2</v>
      </c>
      <c r="C3" s="3"/>
      <c r="D3" s="84" t="s">
        <v>51</v>
      </c>
      <c r="E3" s="85"/>
      <c r="F3" s="21">
        <v>5.2900000000000003E-2</v>
      </c>
      <c r="G3" s="3"/>
    </row>
    <row r="4" spans="1:8" ht="14.25" x14ac:dyDescent="0.25">
      <c r="A4" s="80" t="s">
        <v>28</v>
      </c>
      <c r="B4" s="89"/>
      <c r="C4" s="89"/>
      <c r="D4" s="89"/>
      <c r="E4" s="89"/>
      <c r="F4" s="89"/>
      <c r="G4" s="89"/>
    </row>
    <row r="6" spans="1:8" ht="14.25" x14ac:dyDescent="0.25">
      <c r="A6" s="90" t="s">
        <v>9</v>
      </c>
      <c r="B6" s="90"/>
      <c r="C6" s="90"/>
      <c r="D6" s="90"/>
      <c r="E6" s="90"/>
      <c r="F6" s="90"/>
      <c r="G6" s="90"/>
    </row>
    <row r="7" spans="1:8" ht="35.450000000000003" customHeight="1" thickBot="1" x14ac:dyDescent="0.3">
      <c r="A7" s="16" t="s">
        <v>0</v>
      </c>
      <c r="B7" s="16" t="s">
        <v>1</v>
      </c>
      <c r="C7" s="16" t="s">
        <v>2</v>
      </c>
      <c r="D7" s="16" t="s">
        <v>3</v>
      </c>
      <c r="E7" s="16" t="s">
        <v>4</v>
      </c>
      <c r="F7" s="16" t="s">
        <v>55</v>
      </c>
      <c r="G7" s="16" t="s">
        <v>6</v>
      </c>
      <c r="H7" s="17" t="s">
        <v>53</v>
      </c>
    </row>
    <row r="8" spans="1:8" ht="15.75" customHeight="1" x14ac:dyDescent="0.25">
      <c r="A8" s="44" t="s">
        <v>32</v>
      </c>
      <c r="B8" s="39">
        <v>1</v>
      </c>
      <c r="C8" s="39">
        <v>8</v>
      </c>
      <c r="D8" s="39">
        <v>33</v>
      </c>
      <c r="E8" s="39">
        <v>0.73</v>
      </c>
      <c r="F8" s="44" t="s">
        <v>75</v>
      </c>
      <c r="G8" s="11">
        <f>SUM(D8*E8)*(B3)*(C8)*C42</f>
        <v>226.63871999999998</v>
      </c>
      <c r="H8" s="15">
        <f>SUM(G8*B8)</f>
        <v>226.63871999999998</v>
      </c>
    </row>
    <row r="9" spans="1:8" ht="12.75" customHeight="1" x14ac:dyDescent="0.25">
      <c r="A9" s="44" t="s">
        <v>31</v>
      </c>
      <c r="B9" s="39">
        <v>2</v>
      </c>
      <c r="C9" s="39">
        <v>8</v>
      </c>
      <c r="D9" s="39">
        <v>367</v>
      </c>
      <c r="E9" s="39">
        <v>0.4</v>
      </c>
      <c r="F9" s="44" t="s">
        <v>75</v>
      </c>
      <c r="G9" s="11">
        <f>SUM(D9*E9)*(F3)*(C9)*C42</f>
        <v>1242.5152</v>
      </c>
      <c r="H9" s="15">
        <f t="shared" ref="H9:H11" si="0">SUM(G9*B9)</f>
        <v>2485.0304000000001</v>
      </c>
    </row>
    <row r="10" spans="1:8" ht="15" customHeight="1" x14ac:dyDescent="0.25">
      <c r="A10" s="44" t="s">
        <v>54</v>
      </c>
      <c r="B10" s="39">
        <v>3</v>
      </c>
      <c r="C10" s="39">
        <v>8</v>
      </c>
      <c r="D10" s="39">
        <v>36</v>
      </c>
      <c r="E10" s="39">
        <v>0.38</v>
      </c>
      <c r="F10" s="44" t="s">
        <v>75</v>
      </c>
      <c r="G10" s="11">
        <f>SUM(D10*E10)*(B3)*(C10)*C42</f>
        <v>128.70143999999999</v>
      </c>
      <c r="H10" s="15">
        <f>SUM(G10*B10)</f>
        <v>386.10431999999997</v>
      </c>
    </row>
    <row r="11" spans="1:8" ht="14.25" customHeight="1" x14ac:dyDescent="0.25">
      <c r="A11" s="71" t="s">
        <v>8</v>
      </c>
      <c r="B11" s="48">
        <v>0</v>
      </c>
      <c r="C11" s="48">
        <v>0</v>
      </c>
      <c r="D11" s="48">
        <v>36</v>
      </c>
      <c r="E11" s="48">
        <v>0.38</v>
      </c>
      <c r="F11" s="44" t="s">
        <v>75</v>
      </c>
      <c r="G11" s="49">
        <f>SUM(D11*E11)*(B3)*(C11)*C42</f>
        <v>0</v>
      </c>
      <c r="H11" s="50">
        <f t="shared" si="0"/>
        <v>0</v>
      </c>
    </row>
    <row r="12" spans="1:8" x14ac:dyDescent="0.25">
      <c r="A12" s="72" t="s">
        <v>29</v>
      </c>
      <c r="B12" s="51">
        <v>0</v>
      </c>
      <c r="C12" s="51">
        <v>8</v>
      </c>
      <c r="D12" s="51">
        <v>148</v>
      </c>
      <c r="E12" s="51">
        <v>0.41</v>
      </c>
      <c r="F12" s="73" t="s">
        <v>7</v>
      </c>
      <c r="G12" s="53">
        <f>SUM(D12*E12)*(F3)*(C12)*C43</f>
        <v>128.39887999999999</v>
      </c>
      <c r="H12" s="54">
        <f>SUM(G12*B12)</f>
        <v>0</v>
      </c>
    </row>
    <row r="13" spans="1:8" ht="18" customHeight="1" x14ac:dyDescent="0.25">
      <c r="A13" s="72" t="s">
        <v>30</v>
      </c>
      <c r="B13" s="52">
        <v>0</v>
      </c>
      <c r="C13" s="52">
        <v>8</v>
      </c>
      <c r="D13" s="52"/>
      <c r="E13" s="52"/>
      <c r="F13" s="72" t="s">
        <v>7</v>
      </c>
      <c r="G13" s="49">
        <f>SUM(D13*E13)*(F3)*(C13)*C43</f>
        <v>0</v>
      </c>
      <c r="H13" s="50">
        <f t="shared" ref="H13:H35" si="1">SUM(G13*B13)</f>
        <v>0</v>
      </c>
    </row>
    <row r="14" spans="1:8" x14ac:dyDescent="0.25">
      <c r="A14" s="72" t="s">
        <v>31</v>
      </c>
      <c r="B14" s="8">
        <v>3</v>
      </c>
      <c r="C14" s="8">
        <v>8</v>
      </c>
      <c r="D14" s="8">
        <v>367</v>
      </c>
      <c r="E14" s="8">
        <v>0.4</v>
      </c>
      <c r="F14" s="72" t="s">
        <v>7</v>
      </c>
      <c r="G14" s="11">
        <f>SUM(D14*E14)*(F3)*(C14)*C43</f>
        <v>310.62880000000001</v>
      </c>
      <c r="H14" s="15">
        <f t="shared" si="1"/>
        <v>931.88640000000009</v>
      </c>
    </row>
    <row r="15" spans="1:8" x14ac:dyDescent="0.25">
      <c r="A15" s="74" t="s">
        <v>8</v>
      </c>
      <c r="B15" s="8">
        <v>4</v>
      </c>
      <c r="C15" s="8">
        <v>8</v>
      </c>
      <c r="D15" s="8">
        <v>84</v>
      </c>
      <c r="E15" s="8">
        <v>0.37</v>
      </c>
      <c r="F15" s="74" t="s">
        <v>7</v>
      </c>
      <c r="G15" s="12">
        <f>SUM(D15*E15)*(B3)*(C15)*C43</f>
        <v>73.100159999999988</v>
      </c>
      <c r="H15" s="18">
        <f t="shared" si="1"/>
        <v>292.40063999999995</v>
      </c>
    </row>
    <row r="16" spans="1:8" x14ac:dyDescent="0.25">
      <c r="A16" s="43" t="s">
        <v>32</v>
      </c>
      <c r="B16" s="51">
        <v>0</v>
      </c>
      <c r="C16" s="51">
        <v>0</v>
      </c>
      <c r="D16" s="51"/>
      <c r="E16" s="51"/>
      <c r="F16" s="43" t="s">
        <v>21</v>
      </c>
      <c r="G16" s="49">
        <f>SUM(D16*E16)*(B3)*C16*(C44)</f>
        <v>0</v>
      </c>
      <c r="H16" s="50">
        <f t="shared" si="1"/>
        <v>0</v>
      </c>
    </row>
    <row r="17" spans="1:8" x14ac:dyDescent="0.25">
      <c r="A17" s="43" t="s">
        <v>29</v>
      </c>
      <c r="B17" s="8">
        <v>1</v>
      </c>
      <c r="C17" s="8">
        <v>8</v>
      </c>
      <c r="D17" s="8">
        <v>148</v>
      </c>
      <c r="E17" s="8">
        <v>0.41</v>
      </c>
      <c r="F17" s="43" t="s">
        <v>21</v>
      </c>
      <c r="G17" s="11">
        <f>SUM(D17*E17)*(F3)*C17*(C44)</f>
        <v>205.438208</v>
      </c>
      <c r="H17" s="15">
        <f t="shared" si="1"/>
        <v>205.438208</v>
      </c>
    </row>
    <row r="18" spans="1:8" x14ac:dyDescent="0.25">
      <c r="A18" s="43" t="s">
        <v>54</v>
      </c>
      <c r="B18" s="8">
        <v>1</v>
      </c>
      <c r="C18" s="8">
        <v>8</v>
      </c>
      <c r="D18" s="8">
        <v>36</v>
      </c>
      <c r="E18" s="8">
        <v>0.38</v>
      </c>
      <c r="F18" s="43" t="s">
        <v>21</v>
      </c>
      <c r="G18" s="11">
        <f>SUM(D18*E18)*(F3)*C18*(C44)</f>
        <v>46.315007999999999</v>
      </c>
      <c r="H18" s="15">
        <f t="shared" si="1"/>
        <v>46.315007999999999</v>
      </c>
    </row>
    <row r="19" spans="1:8" x14ac:dyDescent="0.25">
      <c r="A19" s="43" t="s">
        <v>31</v>
      </c>
      <c r="B19" s="8">
        <v>1</v>
      </c>
      <c r="C19" s="8">
        <v>8</v>
      </c>
      <c r="D19" s="8">
        <v>367</v>
      </c>
      <c r="E19" s="8">
        <v>0.4</v>
      </c>
      <c r="F19" s="43" t="s">
        <v>21</v>
      </c>
      <c r="G19" s="11">
        <f>SUM(D19*E19)*(F3)*C19*(C44)</f>
        <v>497.00608000000005</v>
      </c>
      <c r="H19" s="15">
        <f t="shared" si="1"/>
        <v>497.00608000000005</v>
      </c>
    </row>
    <row r="20" spans="1:8" x14ac:dyDescent="0.25">
      <c r="A20" s="75" t="s">
        <v>8</v>
      </c>
      <c r="B20" s="8">
        <v>3</v>
      </c>
      <c r="C20" s="8">
        <v>8</v>
      </c>
      <c r="D20" s="8">
        <v>84</v>
      </c>
      <c r="E20" s="8">
        <v>0.37</v>
      </c>
      <c r="F20" s="75" t="s">
        <v>21</v>
      </c>
      <c r="G20" s="12">
        <f>SUM(D20*E20)*(B3)*C20*(C44)</f>
        <v>116.96025599999999</v>
      </c>
      <c r="H20" s="18">
        <f t="shared" si="1"/>
        <v>350.88076799999999</v>
      </c>
    </row>
    <row r="21" spans="1:8" x14ac:dyDescent="0.25">
      <c r="A21" s="76" t="s">
        <v>33</v>
      </c>
      <c r="B21" s="51">
        <v>0</v>
      </c>
      <c r="C21" s="51">
        <v>0</v>
      </c>
      <c r="D21" s="51"/>
      <c r="E21" s="51"/>
      <c r="F21" s="76" t="s">
        <v>39</v>
      </c>
      <c r="G21" s="49">
        <f>SUM(D21*E21)*F3*(C21)*C45</f>
        <v>0</v>
      </c>
      <c r="H21" s="50">
        <f t="shared" si="1"/>
        <v>0</v>
      </c>
    </row>
    <row r="22" spans="1:8" x14ac:dyDescent="0.25">
      <c r="A22" s="76" t="s">
        <v>34</v>
      </c>
      <c r="B22" s="8">
        <v>1</v>
      </c>
      <c r="C22" s="8">
        <v>7</v>
      </c>
      <c r="D22" s="8">
        <v>367</v>
      </c>
      <c r="E22" s="8">
        <v>0.28999999999999998</v>
      </c>
      <c r="F22" s="76" t="s">
        <v>39</v>
      </c>
      <c r="G22" s="11">
        <f>SUM(D22*E22)*F3*(C22)*C45</f>
        <v>9064.5366699999995</v>
      </c>
      <c r="H22" s="15">
        <f t="shared" si="1"/>
        <v>9064.5366699999995</v>
      </c>
    </row>
    <row r="23" spans="1:8" x14ac:dyDescent="0.25">
      <c r="A23" s="76" t="s">
        <v>35</v>
      </c>
      <c r="B23" s="8">
        <v>3</v>
      </c>
      <c r="C23" s="8">
        <v>8</v>
      </c>
      <c r="D23" s="8">
        <v>82</v>
      </c>
      <c r="E23" s="8">
        <v>0.2</v>
      </c>
      <c r="F23" s="76" t="s">
        <v>39</v>
      </c>
      <c r="G23" s="11">
        <f>SUM(D23*E23)*B3*(C23)*C45</f>
        <v>1774.3488000000002</v>
      </c>
      <c r="H23" s="15">
        <f t="shared" si="1"/>
        <v>5323.0464000000011</v>
      </c>
    </row>
    <row r="24" spans="1:8" x14ac:dyDescent="0.25">
      <c r="A24" s="76" t="s">
        <v>36</v>
      </c>
      <c r="B24" s="8">
        <v>1</v>
      </c>
      <c r="C24" s="8">
        <v>8</v>
      </c>
      <c r="D24" s="8">
        <v>14</v>
      </c>
      <c r="E24" s="8">
        <v>0.74</v>
      </c>
      <c r="F24" s="76" t="s">
        <v>39</v>
      </c>
      <c r="G24" s="11">
        <f>SUM(D24*E24)*B3*(C24)*C45</f>
        <v>1120.8691199999998</v>
      </c>
      <c r="H24" s="15">
        <f t="shared" si="1"/>
        <v>1120.8691199999998</v>
      </c>
    </row>
    <row r="25" spans="1:8" x14ac:dyDescent="0.25">
      <c r="A25" s="76" t="s">
        <v>37</v>
      </c>
      <c r="B25" s="52">
        <v>0</v>
      </c>
      <c r="C25" s="52">
        <v>8</v>
      </c>
      <c r="D25" s="52"/>
      <c r="E25" s="52"/>
      <c r="F25" s="76" t="s">
        <v>39</v>
      </c>
      <c r="G25" s="49">
        <f>SUM(D25*E25)*F3*(C25)*C45</f>
        <v>0</v>
      </c>
      <c r="H25" s="50">
        <f t="shared" si="1"/>
        <v>0</v>
      </c>
    </row>
    <row r="26" spans="1:8" x14ac:dyDescent="0.25">
      <c r="A26" s="76" t="s">
        <v>31</v>
      </c>
      <c r="B26" s="52">
        <v>0</v>
      </c>
      <c r="C26" s="52">
        <v>8</v>
      </c>
      <c r="D26" s="52"/>
      <c r="E26" s="52"/>
      <c r="F26" s="76" t="s">
        <v>39</v>
      </c>
      <c r="G26" s="49">
        <f>SUM(D26*E26)*F3*(C26)*C45</f>
        <v>0</v>
      </c>
      <c r="H26" s="50">
        <f t="shared" si="1"/>
        <v>0</v>
      </c>
    </row>
    <row r="27" spans="1:8" x14ac:dyDescent="0.25">
      <c r="A27" s="76" t="s">
        <v>8</v>
      </c>
      <c r="B27" s="8">
        <v>3</v>
      </c>
      <c r="C27" s="8">
        <v>7</v>
      </c>
      <c r="D27" s="8">
        <v>84</v>
      </c>
      <c r="E27" s="8">
        <v>0.37</v>
      </c>
      <c r="F27" s="76" t="s">
        <v>39</v>
      </c>
      <c r="G27" s="11">
        <f>SUM(D27*E27)*B3*(C27)*C45</f>
        <v>2942.2814399999997</v>
      </c>
      <c r="H27" s="15">
        <f t="shared" si="1"/>
        <v>8826.8443200000002</v>
      </c>
    </row>
    <row r="28" spans="1:8" x14ac:dyDescent="0.25">
      <c r="A28" s="77" t="s">
        <v>38</v>
      </c>
      <c r="B28" s="8">
        <v>1</v>
      </c>
      <c r="C28" s="8">
        <v>8</v>
      </c>
      <c r="D28" s="8">
        <v>46</v>
      </c>
      <c r="E28" s="8">
        <v>0.45</v>
      </c>
      <c r="F28" s="77" t="s">
        <v>39</v>
      </c>
      <c r="G28" s="12">
        <f>SUM(D28*E28)*B3*(C28)*C45</f>
        <v>2239.5744</v>
      </c>
      <c r="H28" s="18">
        <f t="shared" si="1"/>
        <v>2239.5744</v>
      </c>
    </row>
    <row r="29" spans="1:8" x14ac:dyDescent="0.25">
      <c r="A29" s="78" t="s">
        <v>40</v>
      </c>
      <c r="B29" s="47">
        <v>2</v>
      </c>
      <c r="C29" s="47">
        <v>6</v>
      </c>
      <c r="D29" s="47">
        <v>10</v>
      </c>
      <c r="E29" s="47">
        <v>0.56000000000000005</v>
      </c>
      <c r="F29" s="78" t="s">
        <v>14</v>
      </c>
      <c r="G29" s="11">
        <f>SUM(D29*E29)*B3*(C29)*C46</f>
        <v>35.562240000000003</v>
      </c>
      <c r="H29" s="15">
        <f>SUM(G29*B29)</f>
        <v>71.124480000000005</v>
      </c>
    </row>
    <row r="30" spans="1:8" x14ac:dyDescent="0.25">
      <c r="A30" s="78" t="s">
        <v>41</v>
      </c>
      <c r="B30" s="52">
        <v>0</v>
      </c>
      <c r="C30" s="52">
        <v>8</v>
      </c>
      <c r="D30" s="52"/>
      <c r="E30" s="52"/>
      <c r="F30" s="78" t="s">
        <v>14</v>
      </c>
      <c r="G30" s="49">
        <f>SUM(D30*E30)*B3*(C30)*C46</f>
        <v>0</v>
      </c>
      <c r="H30" s="50">
        <f t="shared" si="1"/>
        <v>0</v>
      </c>
    </row>
    <row r="31" spans="1:8" x14ac:dyDescent="0.25">
      <c r="A31" s="78" t="s">
        <v>42</v>
      </c>
      <c r="B31" s="52">
        <v>0</v>
      </c>
      <c r="C31" s="52">
        <v>8</v>
      </c>
      <c r="D31" s="52"/>
      <c r="E31" s="52"/>
      <c r="F31" s="78" t="s">
        <v>14</v>
      </c>
      <c r="G31" s="49">
        <f>SUM(D31*E31)*B3*(C31)*C46</f>
        <v>0</v>
      </c>
      <c r="H31" s="50">
        <f t="shared" si="1"/>
        <v>0</v>
      </c>
    </row>
    <row r="32" spans="1:8" x14ac:dyDescent="0.25">
      <c r="A32" s="78" t="s">
        <v>29</v>
      </c>
      <c r="B32" s="52">
        <v>0</v>
      </c>
      <c r="C32" s="52">
        <v>8</v>
      </c>
      <c r="D32" s="52"/>
      <c r="E32" s="52"/>
      <c r="F32" s="78" t="s">
        <v>14</v>
      </c>
      <c r="G32" s="49">
        <f>SUM(D32*E32)*F3*(C32)*C46</f>
        <v>0</v>
      </c>
      <c r="H32" s="50">
        <f t="shared" si="1"/>
        <v>0</v>
      </c>
    </row>
    <row r="33" spans="1:8" x14ac:dyDescent="0.25">
      <c r="A33" s="40" t="s">
        <v>43</v>
      </c>
      <c r="B33" s="8">
        <v>1</v>
      </c>
      <c r="C33" s="8">
        <v>8</v>
      </c>
      <c r="D33" s="8">
        <v>81</v>
      </c>
      <c r="E33" s="8">
        <v>0.42</v>
      </c>
      <c r="F33" s="40" t="s">
        <v>14</v>
      </c>
      <c r="G33" s="11">
        <f>SUM(D33*E33)*B3*(C33)*C46</f>
        <v>288.05414399999995</v>
      </c>
      <c r="H33" s="15">
        <f t="shared" si="1"/>
        <v>288.05414399999995</v>
      </c>
    </row>
    <row r="34" spans="1:8" x14ac:dyDescent="0.25">
      <c r="A34" s="40" t="s">
        <v>44</v>
      </c>
      <c r="B34" s="8">
        <v>2</v>
      </c>
      <c r="C34" s="8">
        <v>6</v>
      </c>
      <c r="D34" s="8">
        <v>89</v>
      </c>
      <c r="E34" s="8">
        <v>0.36</v>
      </c>
      <c r="F34" s="40" t="s">
        <v>14</v>
      </c>
      <c r="G34" s="11">
        <f>SUM(D34*E34)*B3*(C34)*C46</f>
        <v>203.46681599999999</v>
      </c>
      <c r="H34" s="15">
        <f t="shared" si="1"/>
        <v>406.93363199999999</v>
      </c>
    </row>
    <row r="35" spans="1:8" x14ac:dyDescent="0.25">
      <c r="A35" s="40" t="s">
        <v>45</v>
      </c>
      <c r="B35" s="8">
        <v>2</v>
      </c>
      <c r="C35" s="8">
        <v>6</v>
      </c>
      <c r="D35" s="8">
        <v>36</v>
      </c>
      <c r="E35" s="8">
        <v>0.38</v>
      </c>
      <c r="F35" s="40" t="s">
        <v>14</v>
      </c>
      <c r="G35" s="11">
        <f>SUM(D35*E35)*B3*(C35)*C46</f>
        <v>86.873472000000007</v>
      </c>
      <c r="H35" s="15">
        <f t="shared" si="1"/>
        <v>173.74694400000001</v>
      </c>
    </row>
    <row r="36" spans="1:8" x14ac:dyDescent="0.25">
      <c r="A36" s="41" t="s">
        <v>8</v>
      </c>
      <c r="B36" s="8">
        <v>1</v>
      </c>
      <c r="C36" s="8">
        <v>8</v>
      </c>
      <c r="D36" s="8">
        <v>84</v>
      </c>
      <c r="E36" s="8">
        <v>0.37</v>
      </c>
      <c r="F36" s="41" t="s">
        <v>14</v>
      </c>
      <c r="G36" s="12">
        <f>SUM(D36*E36)*B3*(C36)*C46</f>
        <v>263.16057599999999</v>
      </c>
      <c r="H36" s="18">
        <f>SUM(G36*B36)</f>
        <v>263.16057599999999</v>
      </c>
    </row>
    <row r="37" spans="1:8" ht="18" customHeight="1" x14ac:dyDescent="0.25">
      <c r="A37" s="42" t="s">
        <v>47</v>
      </c>
      <c r="B37" s="45">
        <v>1</v>
      </c>
      <c r="C37" s="45">
        <v>6</v>
      </c>
      <c r="D37" s="45">
        <v>37</v>
      </c>
      <c r="E37" s="45">
        <v>0.48</v>
      </c>
      <c r="F37" s="42" t="s">
        <v>48</v>
      </c>
      <c r="G37" s="20">
        <f>SUM(D37*E37)*B3*(C37)*C47</f>
        <v>112.78310399999998</v>
      </c>
      <c r="H37" s="19">
        <f>SUM(G37*B37)</f>
        <v>112.78310399999998</v>
      </c>
    </row>
    <row r="38" spans="1:8" x14ac:dyDescent="0.25">
      <c r="F38" s="1" t="s">
        <v>10</v>
      </c>
      <c r="G38" s="15">
        <f>SUM(G8:G37)</f>
        <v>21107.213533999995</v>
      </c>
      <c r="H38" s="13">
        <f>SUM(H8:H37)</f>
        <v>33312.374334000007</v>
      </c>
    </row>
    <row r="39" spans="1:8" x14ac:dyDescent="0.25">
      <c r="G39" s="2"/>
      <c r="H39" s="2" t="s">
        <v>11</v>
      </c>
    </row>
    <row r="41" spans="1:8" ht="15.75" thickBot="1" x14ac:dyDescent="0.3">
      <c r="A41" s="91" t="s">
        <v>5</v>
      </c>
      <c r="B41" s="92"/>
      <c r="C41" s="91" t="s">
        <v>12</v>
      </c>
      <c r="D41" s="92"/>
    </row>
    <row r="42" spans="1:8" x14ac:dyDescent="0.25">
      <c r="A42" s="87" t="s">
        <v>75</v>
      </c>
      <c r="B42" s="87"/>
      <c r="C42" s="86">
        <v>20</v>
      </c>
      <c r="D42" s="86"/>
    </row>
    <row r="43" spans="1:8" x14ac:dyDescent="0.25">
      <c r="A43" s="82" t="s">
        <v>13</v>
      </c>
      <c r="B43" s="82"/>
      <c r="C43" s="83">
        <v>5</v>
      </c>
      <c r="D43" s="83"/>
    </row>
    <row r="44" spans="1:8" x14ac:dyDescent="0.25">
      <c r="A44" s="82" t="s">
        <v>21</v>
      </c>
      <c r="B44" s="82"/>
      <c r="C44" s="83">
        <v>8</v>
      </c>
      <c r="D44" s="83"/>
    </row>
    <row r="45" spans="1:8" x14ac:dyDescent="0.25">
      <c r="A45" s="82" t="s">
        <v>49</v>
      </c>
      <c r="B45" s="82"/>
      <c r="C45" s="83">
        <v>230</v>
      </c>
      <c r="D45" s="83"/>
    </row>
    <row r="46" spans="1:8" x14ac:dyDescent="0.25">
      <c r="A46" s="82" t="s">
        <v>14</v>
      </c>
      <c r="B46" s="82"/>
      <c r="C46" s="83">
        <v>18</v>
      </c>
      <c r="D46" s="83"/>
    </row>
    <row r="47" spans="1:8" x14ac:dyDescent="0.25">
      <c r="A47" s="82" t="s">
        <v>46</v>
      </c>
      <c r="B47" s="82"/>
      <c r="C47" s="83">
        <v>18</v>
      </c>
      <c r="D47" s="83"/>
    </row>
    <row r="61" spans="1:7" x14ac:dyDescent="0.25">
      <c r="A61" s="88"/>
      <c r="B61" s="88"/>
      <c r="C61" s="88"/>
      <c r="D61" s="88"/>
      <c r="E61" s="88"/>
      <c r="F61" s="88"/>
      <c r="G61" s="88"/>
    </row>
  </sheetData>
  <mergeCells count="19">
    <mergeCell ref="A61:G61"/>
    <mergeCell ref="A4:G4"/>
    <mergeCell ref="C44:D44"/>
    <mergeCell ref="C45:D45"/>
    <mergeCell ref="C46:D46"/>
    <mergeCell ref="A43:B43"/>
    <mergeCell ref="A44:B44"/>
    <mergeCell ref="A45:B45"/>
    <mergeCell ref="A46:B46"/>
    <mergeCell ref="A6:G6"/>
    <mergeCell ref="C41:D41"/>
    <mergeCell ref="A41:B41"/>
    <mergeCell ref="C43:D43"/>
    <mergeCell ref="A1:G2"/>
    <mergeCell ref="A47:B47"/>
    <mergeCell ref="C47:D47"/>
    <mergeCell ref="D3:E3"/>
    <mergeCell ref="C42:D42"/>
    <mergeCell ref="A42:B42"/>
  </mergeCells>
  <pageMargins left="0.7" right="0.7" top="0.75" bottom="0.75" header="0.3" footer="0.3"/>
  <pageSetup scale="9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47"/>
  <sheetViews>
    <sheetView topLeftCell="A9" workbookViewId="0">
      <selection activeCell="L41" sqref="L41"/>
    </sheetView>
  </sheetViews>
  <sheetFormatPr defaultRowHeight="15" x14ac:dyDescent="0.25"/>
  <cols>
    <col min="1" max="1" width="30.28515625" customWidth="1"/>
    <col min="2" max="2" width="11.7109375" customWidth="1"/>
    <col min="3" max="3" width="10" customWidth="1"/>
    <col min="4" max="4" width="21.140625" customWidth="1"/>
    <col min="5" max="5" width="17.85546875" customWidth="1"/>
    <col min="6" max="6" width="9.85546875" customWidth="1"/>
  </cols>
  <sheetData>
    <row r="1" spans="1:6" x14ac:dyDescent="0.25">
      <c r="A1" s="90" t="s">
        <v>15</v>
      </c>
      <c r="B1" s="95"/>
      <c r="C1" s="95"/>
      <c r="D1" s="95"/>
      <c r="E1" s="95"/>
    </row>
    <row r="2" spans="1:6" x14ac:dyDescent="0.25">
      <c r="A2" s="55"/>
      <c r="B2" s="55"/>
      <c r="C2" s="55"/>
      <c r="D2" s="55"/>
      <c r="E2" s="55" t="s">
        <v>16</v>
      </c>
      <c r="F2" s="99" t="s">
        <v>53</v>
      </c>
    </row>
    <row r="3" spans="1:6" ht="15.75" thickBot="1" x14ac:dyDescent="0.3">
      <c r="A3" s="56" t="s">
        <v>5</v>
      </c>
      <c r="B3" s="56" t="s">
        <v>20</v>
      </c>
      <c r="C3" s="56" t="s">
        <v>19</v>
      </c>
      <c r="D3" s="56" t="s">
        <v>18</v>
      </c>
      <c r="E3" s="56" t="s">
        <v>17</v>
      </c>
      <c r="F3" s="100"/>
    </row>
    <row r="4" spans="1:6" x14ac:dyDescent="0.25">
      <c r="A4" s="57" t="s">
        <v>76</v>
      </c>
      <c r="B4" s="58">
        <v>24</v>
      </c>
      <c r="C4" s="60">
        <v>15</v>
      </c>
      <c r="D4" s="60">
        <v>18.5</v>
      </c>
      <c r="E4" s="59">
        <f t="shared" ref="E4:E9" si="0">SUM(C4*D4)/B4</f>
        <v>11.5625</v>
      </c>
      <c r="F4" s="15">
        <f>SUM(E4*C33)</f>
        <v>231.25</v>
      </c>
    </row>
    <row r="5" spans="1:6" x14ac:dyDescent="0.25">
      <c r="A5" s="57" t="s">
        <v>56</v>
      </c>
      <c r="B5" s="58">
        <v>24</v>
      </c>
      <c r="C5" s="60">
        <v>18</v>
      </c>
      <c r="D5" s="60">
        <v>18.5</v>
      </c>
      <c r="E5" s="59">
        <f t="shared" si="0"/>
        <v>13.875</v>
      </c>
      <c r="F5" s="15">
        <f>SUM(E5*C34)</f>
        <v>69.375</v>
      </c>
    </row>
    <row r="6" spans="1:6" x14ac:dyDescent="0.25">
      <c r="A6" s="57" t="s">
        <v>21</v>
      </c>
      <c r="B6" s="58">
        <v>24</v>
      </c>
      <c r="C6" s="60">
        <v>15</v>
      </c>
      <c r="D6" s="60">
        <v>18.5</v>
      </c>
      <c r="E6" s="59">
        <f t="shared" si="0"/>
        <v>11.5625</v>
      </c>
      <c r="F6" s="15">
        <f>SUM(E6*C35)</f>
        <v>92.5</v>
      </c>
    </row>
    <row r="7" spans="1:6" x14ac:dyDescent="0.25">
      <c r="A7" s="57" t="s">
        <v>22</v>
      </c>
      <c r="B7" s="58">
        <v>24</v>
      </c>
      <c r="C7" s="60">
        <v>11</v>
      </c>
      <c r="D7" s="60">
        <v>18.5</v>
      </c>
      <c r="E7" s="59">
        <f t="shared" si="0"/>
        <v>8.4791666666666661</v>
      </c>
      <c r="F7" s="15">
        <f t="shared" ref="F7:F9" si="1">SUM(E7*C36)</f>
        <v>1950.2083333333333</v>
      </c>
    </row>
    <row r="8" spans="1:6" x14ac:dyDescent="0.25">
      <c r="A8" s="57" t="s">
        <v>23</v>
      </c>
      <c r="B8" s="58">
        <v>24</v>
      </c>
      <c r="C8" s="60">
        <v>20</v>
      </c>
      <c r="D8" s="60">
        <v>18.5</v>
      </c>
      <c r="E8" s="59">
        <f t="shared" si="0"/>
        <v>15.416666666666666</v>
      </c>
      <c r="F8" s="15">
        <f t="shared" si="1"/>
        <v>277.5</v>
      </c>
    </row>
    <row r="9" spans="1:6" x14ac:dyDescent="0.25">
      <c r="A9" s="61" t="s">
        <v>52</v>
      </c>
      <c r="B9" s="62">
        <v>24</v>
      </c>
      <c r="C9" s="63">
        <v>3</v>
      </c>
      <c r="D9" s="63">
        <v>18.5</v>
      </c>
      <c r="E9" s="64">
        <f t="shared" si="0"/>
        <v>2.3125</v>
      </c>
      <c r="F9" s="18">
        <f t="shared" si="1"/>
        <v>41.625</v>
      </c>
    </row>
    <row r="10" spans="1:6" x14ac:dyDescent="0.25">
      <c r="A10" s="57"/>
      <c r="B10" s="57"/>
      <c r="C10" s="57"/>
      <c r="D10" s="65" t="s">
        <v>24</v>
      </c>
      <c r="E10" s="66">
        <f>SUM(E4:E9)</f>
        <v>63.208333333333329</v>
      </c>
      <c r="F10" s="13">
        <f>SUM(F4:F9)</f>
        <v>2662.458333333333</v>
      </c>
    </row>
    <row r="11" spans="1:6" x14ac:dyDescent="0.25">
      <c r="A11" s="57"/>
      <c r="B11" s="57"/>
      <c r="C11" s="57"/>
      <c r="D11" s="57"/>
      <c r="E11" s="57"/>
    </row>
    <row r="12" spans="1:6" x14ac:dyDescent="0.25">
      <c r="A12" s="90" t="s">
        <v>25</v>
      </c>
      <c r="B12" s="95"/>
      <c r="C12" s="95"/>
      <c r="D12" s="95"/>
      <c r="E12" s="95"/>
    </row>
    <row r="13" spans="1:6" ht="15" customHeight="1" x14ac:dyDescent="0.25">
      <c r="A13" s="55"/>
      <c r="B13" s="55"/>
      <c r="C13" s="55"/>
      <c r="D13" s="55"/>
      <c r="E13" s="55" t="s">
        <v>16</v>
      </c>
      <c r="F13" s="99" t="s">
        <v>53</v>
      </c>
    </row>
    <row r="14" spans="1:6" ht="15.75" thickBot="1" x14ac:dyDescent="0.3">
      <c r="A14" s="56" t="s">
        <v>5</v>
      </c>
      <c r="B14" s="56" t="s">
        <v>20</v>
      </c>
      <c r="C14" s="56" t="s">
        <v>19</v>
      </c>
      <c r="D14" s="56" t="s">
        <v>18</v>
      </c>
      <c r="E14" s="56" t="s">
        <v>17</v>
      </c>
      <c r="F14" s="100"/>
    </row>
    <row r="15" spans="1:6" x14ac:dyDescent="0.25">
      <c r="A15" s="57" t="s">
        <v>75</v>
      </c>
      <c r="B15" s="58">
        <v>7.4</v>
      </c>
      <c r="C15" s="60">
        <v>0</v>
      </c>
      <c r="D15" s="60">
        <v>10.199999999999999</v>
      </c>
      <c r="E15" s="59">
        <f>SUM(D15*C15)/B15</f>
        <v>0</v>
      </c>
      <c r="F15" s="15">
        <f>SUM(E15*C33)</f>
        <v>0</v>
      </c>
    </row>
    <row r="16" spans="1:6" x14ac:dyDescent="0.25">
      <c r="A16" s="57" t="s">
        <v>56</v>
      </c>
      <c r="B16" s="58">
        <v>7.4</v>
      </c>
      <c r="C16" s="60">
        <v>0</v>
      </c>
      <c r="D16" s="60">
        <v>10.199999999999999</v>
      </c>
      <c r="E16" s="59">
        <f>SUM(D16*C16)/B16</f>
        <v>0</v>
      </c>
      <c r="F16" s="15">
        <f>SUM(E16*C34)</f>
        <v>0</v>
      </c>
    </row>
    <row r="17" spans="1:6" x14ac:dyDescent="0.25">
      <c r="A17" s="57" t="s">
        <v>21</v>
      </c>
      <c r="B17" s="58">
        <v>7.4</v>
      </c>
      <c r="C17" s="60">
        <v>0</v>
      </c>
      <c r="D17" s="60">
        <v>10.199999999999999</v>
      </c>
      <c r="E17" s="59">
        <f t="shared" ref="E17:E19" si="2">SUM(D17*C17)/B17</f>
        <v>0</v>
      </c>
      <c r="F17" s="15">
        <f>SUM(E17*C35)</f>
        <v>0</v>
      </c>
    </row>
    <row r="18" spans="1:6" x14ac:dyDescent="0.25">
      <c r="A18" s="57" t="s">
        <v>22</v>
      </c>
      <c r="B18" s="58">
        <v>7.4</v>
      </c>
      <c r="C18" s="60">
        <v>4</v>
      </c>
      <c r="D18" s="60">
        <v>10.199999999999999</v>
      </c>
      <c r="E18" s="59">
        <f>SUM(D18*C18)/B18</f>
        <v>5.5135135135135132</v>
      </c>
      <c r="F18" s="15">
        <f>SUM(E18*C36)</f>
        <v>1268.1081081081081</v>
      </c>
    </row>
    <row r="19" spans="1:6" x14ac:dyDescent="0.25">
      <c r="A19" s="61" t="s">
        <v>23</v>
      </c>
      <c r="B19" s="62">
        <v>7.4</v>
      </c>
      <c r="C19" s="63">
        <v>0</v>
      </c>
      <c r="D19" s="63">
        <v>10.199999999999999</v>
      </c>
      <c r="E19" s="64">
        <f t="shared" si="2"/>
        <v>0</v>
      </c>
      <c r="F19" s="18">
        <f>SUM(E19*C37)</f>
        <v>0</v>
      </c>
    </row>
    <row r="20" spans="1:6" x14ac:dyDescent="0.25">
      <c r="A20" s="57"/>
      <c r="B20" s="57"/>
      <c r="C20" s="57"/>
      <c r="D20" s="65" t="s">
        <v>24</v>
      </c>
      <c r="E20" s="66">
        <f>SUM(E15:E19)</f>
        <v>5.5135135135135132</v>
      </c>
      <c r="F20" s="13">
        <f>SUM(F15:F19)</f>
        <v>1268.1081081081081</v>
      </c>
    </row>
    <row r="21" spans="1:6" x14ac:dyDescent="0.25">
      <c r="A21" s="57"/>
      <c r="B21" s="57"/>
      <c r="C21" s="57"/>
      <c r="D21" s="67"/>
      <c r="E21" s="59"/>
      <c r="F21" s="13"/>
    </row>
    <row r="22" spans="1:6" x14ac:dyDescent="0.25">
      <c r="A22" s="90" t="s">
        <v>77</v>
      </c>
      <c r="B22" s="95"/>
      <c r="C22" s="95"/>
      <c r="D22" s="95"/>
      <c r="E22" s="95"/>
    </row>
    <row r="23" spans="1:6" ht="15" customHeight="1" x14ac:dyDescent="0.25">
      <c r="A23" s="55"/>
      <c r="B23" s="55"/>
      <c r="C23" s="55"/>
      <c r="D23" s="55"/>
      <c r="E23" s="55" t="s">
        <v>16</v>
      </c>
      <c r="F23" s="99" t="s">
        <v>53</v>
      </c>
    </row>
    <row r="24" spans="1:6" ht="15.75" thickBot="1" x14ac:dyDescent="0.3">
      <c r="A24" s="56" t="s">
        <v>5</v>
      </c>
      <c r="B24" s="56" t="s">
        <v>20</v>
      </c>
      <c r="C24" s="56" t="s">
        <v>19</v>
      </c>
      <c r="D24" s="56" t="s">
        <v>18</v>
      </c>
      <c r="E24" s="56" t="s">
        <v>17</v>
      </c>
      <c r="F24" s="100"/>
    </row>
    <row r="25" spans="1:6" x14ac:dyDescent="0.25">
      <c r="A25" s="57" t="s">
        <v>75</v>
      </c>
      <c r="B25" s="58">
        <v>6</v>
      </c>
      <c r="C25" s="60">
        <v>0</v>
      </c>
      <c r="D25" s="60">
        <v>20</v>
      </c>
      <c r="E25" s="59">
        <f>SUM(D25*C25)/B25</f>
        <v>0</v>
      </c>
      <c r="F25" s="15">
        <f>SUM(E25*C33)</f>
        <v>0</v>
      </c>
    </row>
    <row r="26" spans="1:6" x14ac:dyDescent="0.25">
      <c r="A26" s="57" t="s">
        <v>56</v>
      </c>
      <c r="B26" s="58">
        <v>6</v>
      </c>
      <c r="C26" s="60">
        <v>0</v>
      </c>
      <c r="D26" s="60">
        <v>20</v>
      </c>
      <c r="E26" s="59">
        <f>SUM(D26*C26)/B26</f>
        <v>0</v>
      </c>
      <c r="F26" s="15">
        <f>SUM(E26*C34)</f>
        <v>0</v>
      </c>
    </row>
    <row r="27" spans="1:6" x14ac:dyDescent="0.25">
      <c r="A27" s="57" t="s">
        <v>21</v>
      </c>
      <c r="B27" s="58">
        <v>6</v>
      </c>
      <c r="C27" s="60">
        <v>0</v>
      </c>
      <c r="D27" s="60">
        <v>20</v>
      </c>
      <c r="E27" s="59">
        <f t="shared" ref="E27:E29" si="3">SUM(D27*C27)/B27</f>
        <v>0</v>
      </c>
      <c r="F27" s="15">
        <f>SUM(E27*C35)</f>
        <v>0</v>
      </c>
    </row>
    <row r="28" spans="1:6" x14ac:dyDescent="0.25">
      <c r="A28" s="57" t="s">
        <v>22</v>
      </c>
      <c r="B28" s="58">
        <v>6</v>
      </c>
      <c r="C28" s="60">
        <v>0</v>
      </c>
      <c r="D28" s="60">
        <v>20</v>
      </c>
      <c r="E28" s="59">
        <f t="shared" si="3"/>
        <v>0</v>
      </c>
      <c r="F28" s="15">
        <f>SUM(E28*C36)</f>
        <v>0</v>
      </c>
    </row>
    <row r="29" spans="1:6" x14ac:dyDescent="0.25">
      <c r="A29" s="61" t="s">
        <v>23</v>
      </c>
      <c r="B29" s="62">
        <v>6</v>
      </c>
      <c r="C29" s="63">
        <v>0</v>
      </c>
      <c r="D29" s="63">
        <v>20</v>
      </c>
      <c r="E29" s="64">
        <f t="shared" si="3"/>
        <v>0</v>
      </c>
      <c r="F29" s="18">
        <f>SUM(E29*C37)</f>
        <v>0</v>
      </c>
    </row>
    <row r="30" spans="1:6" x14ac:dyDescent="0.25">
      <c r="A30" s="57"/>
      <c r="B30" s="58"/>
      <c r="C30" s="60"/>
      <c r="D30" s="67" t="s">
        <v>24</v>
      </c>
      <c r="E30" s="59">
        <f>SUM(E25:E29)</f>
        <v>0</v>
      </c>
      <c r="F30" s="13">
        <f>SUM(F25:F29)</f>
        <v>0</v>
      </c>
    </row>
    <row r="31" spans="1:6" x14ac:dyDescent="0.25">
      <c r="A31" s="61"/>
      <c r="B31" s="62"/>
      <c r="C31" s="60"/>
      <c r="D31" s="60"/>
      <c r="E31" s="59"/>
      <c r="F31" s="15"/>
    </row>
    <row r="32" spans="1:6" ht="14.25" customHeight="1" thickBot="1" x14ac:dyDescent="0.3">
      <c r="A32" s="101" t="s">
        <v>5</v>
      </c>
      <c r="B32" s="102"/>
      <c r="C32" s="103" t="s">
        <v>12</v>
      </c>
      <c r="D32" s="104"/>
      <c r="E32" s="57"/>
    </row>
    <row r="33" spans="1:6" ht="14.25" customHeight="1" x14ac:dyDescent="0.25">
      <c r="A33" s="82" t="s">
        <v>75</v>
      </c>
      <c r="B33" s="82"/>
      <c r="C33" s="98">
        <v>20</v>
      </c>
      <c r="D33" s="98"/>
      <c r="E33" s="57"/>
    </row>
    <row r="34" spans="1:6" ht="14.25" customHeight="1" x14ac:dyDescent="0.25">
      <c r="A34" s="105" t="s">
        <v>13</v>
      </c>
      <c r="B34" s="106"/>
      <c r="C34" s="83">
        <v>5</v>
      </c>
      <c r="D34" s="83"/>
      <c r="E34" s="57"/>
    </row>
    <row r="35" spans="1:6" ht="14.25" customHeight="1" x14ac:dyDescent="0.25">
      <c r="A35" s="82" t="s">
        <v>21</v>
      </c>
      <c r="B35" s="82"/>
      <c r="C35" s="83">
        <v>8</v>
      </c>
      <c r="D35" s="83"/>
      <c r="E35" s="57"/>
    </row>
    <row r="36" spans="1:6" ht="14.25" customHeight="1" x14ac:dyDescent="0.25">
      <c r="A36" s="82" t="s">
        <v>49</v>
      </c>
      <c r="B36" s="82"/>
      <c r="C36" s="83">
        <v>230</v>
      </c>
      <c r="D36" s="83"/>
      <c r="E36" s="57"/>
    </row>
    <row r="37" spans="1:6" x14ac:dyDescent="0.25">
      <c r="A37" s="82" t="s">
        <v>14</v>
      </c>
      <c r="B37" s="82"/>
      <c r="C37" s="83">
        <v>18</v>
      </c>
      <c r="D37" s="83"/>
      <c r="E37" s="57"/>
    </row>
    <row r="38" spans="1:6" x14ac:dyDescent="0.25">
      <c r="A38" s="82" t="s">
        <v>52</v>
      </c>
      <c r="B38" s="82"/>
      <c r="C38" s="83">
        <v>18</v>
      </c>
      <c r="D38" s="83"/>
      <c r="E38" s="57"/>
    </row>
    <row r="39" spans="1:6" ht="15.75" thickBot="1" x14ac:dyDescent="0.3">
      <c r="C39" s="14"/>
      <c r="D39" s="14"/>
      <c r="E39" s="57"/>
    </row>
    <row r="40" spans="1:6" ht="15.75" thickBot="1" x14ac:dyDescent="0.3">
      <c r="C40" s="14"/>
      <c r="D40" s="96" t="s">
        <v>79</v>
      </c>
      <c r="E40" s="97"/>
      <c r="F40" s="68">
        <f>SUM(F10+F20+F30)</f>
        <v>3930.5664414414414</v>
      </c>
    </row>
    <row r="41" spans="1:6" ht="15.75" thickBot="1" x14ac:dyDescent="0.3">
      <c r="C41" s="14"/>
      <c r="D41" s="96" t="s">
        <v>80</v>
      </c>
      <c r="E41" s="97"/>
      <c r="F41" s="68">
        <f>'Olive Grove TTM'!H38</f>
        <v>33312.374334000007</v>
      </c>
    </row>
    <row r="42" spans="1:6" x14ac:dyDescent="0.25">
      <c r="C42" s="14"/>
      <c r="D42" s="14"/>
      <c r="E42" s="3"/>
    </row>
    <row r="43" spans="1:6" x14ac:dyDescent="0.25">
      <c r="A43" s="6" t="s">
        <v>26</v>
      </c>
      <c r="B43" s="3"/>
      <c r="C43" s="3"/>
      <c r="D43" s="3"/>
      <c r="E43" s="3"/>
    </row>
    <row r="44" spans="1:6" ht="26.45" customHeight="1" x14ac:dyDescent="0.25">
      <c r="A44" s="93" t="s">
        <v>57</v>
      </c>
      <c r="B44" s="94"/>
      <c r="C44" s="94"/>
      <c r="D44" s="94"/>
      <c r="E44" s="94"/>
      <c r="F44" s="82"/>
    </row>
    <row r="45" spans="1:6" ht="35.450000000000003" customHeight="1" x14ac:dyDescent="0.25">
      <c r="A45" s="93" t="s">
        <v>27</v>
      </c>
      <c r="B45" s="93"/>
      <c r="C45" s="93"/>
      <c r="D45" s="93"/>
      <c r="E45" s="93"/>
      <c r="F45" s="82"/>
    </row>
    <row r="46" spans="1:6" x14ac:dyDescent="0.25">
      <c r="A46" s="7"/>
      <c r="B46" s="7"/>
      <c r="C46" s="7"/>
      <c r="D46" s="7"/>
      <c r="E46" s="7"/>
    </row>
    <row r="47" spans="1:6" x14ac:dyDescent="0.25">
      <c r="A47" s="7"/>
      <c r="B47" s="7"/>
    </row>
  </sheetData>
  <mergeCells count="24">
    <mergeCell ref="F2:F3"/>
    <mergeCell ref="A32:B32"/>
    <mergeCell ref="C32:D32"/>
    <mergeCell ref="A34:B34"/>
    <mergeCell ref="C34:D34"/>
    <mergeCell ref="F13:F14"/>
    <mergeCell ref="A22:E22"/>
    <mergeCell ref="F23:F24"/>
    <mergeCell ref="A44:F44"/>
    <mergeCell ref="A45:F45"/>
    <mergeCell ref="A1:E1"/>
    <mergeCell ref="A12:E12"/>
    <mergeCell ref="D40:E40"/>
    <mergeCell ref="D41:E41"/>
    <mergeCell ref="A35:B35"/>
    <mergeCell ref="C35:D35"/>
    <mergeCell ref="A36:B36"/>
    <mergeCell ref="C36:D36"/>
    <mergeCell ref="A37:B37"/>
    <mergeCell ref="C37:D37"/>
    <mergeCell ref="A38:B38"/>
    <mergeCell ref="C38:D38"/>
    <mergeCell ref="A33:B33"/>
    <mergeCell ref="C33:D33"/>
  </mergeCells>
  <pageMargins left="0.7" right="0.7" top="0.75" bottom="0.75" header="0.3" footer="0.3"/>
  <pageSetup scale="8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4970E-65A0-448D-BF0D-9F19EC8612C4}">
  <dimension ref="A1:H15"/>
  <sheetViews>
    <sheetView workbookViewId="0">
      <selection activeCell="D7" sqref="D7"/>
    </sheetView>
  </sheetViews>
  <sheetFormatPr defaultRowHeight="15" x14ac:dyDescent="0.25"/>
  <cols>
    <col min="1" max="1" width="27.5703125" customWidth="1"/>
    <col min="2" max="2" width="11.140625" customWidth="1"/>
    <col min="3" max="3" width="12.42578125" customWidth="1"/>
    <col min="4" max="4" width="19.5703125" customWidth="1"/>
    <col min="5" max="5" width="11.42578125" customWidth="1"/>
  </cols>
  <sheetData>
    <row r="1" spans="1:8" ht="14.25" x14ac:dyDescent="0.25">
      <c r="A1" s="90" t="s">
        <v>58</v>
      </c>
      <c r="B1" s="95"/>
      <c r="C1" s="95"/>
      <c r="D1" s="95"/>
    </row>
    <row r="2" spans="1:8" x14ac:dyDescent="0.25">
      <c r="A2" s="4"/>
      <c r="B2" s="4"/>
      <c r="C2" s="4"/>
      <c r="D2" s="4"/>
    </row>
    <row r="3" spans="1:8" ht="27" thickBot="1" x14ac:dyDescent="0.3">
      <c r="A3" s="5" t="s">
        <v>59</v>
      </c>
      <c r="B3" s="16" t="s">
        <v>60</v>
      </c>
      <c r="C3" s="5" t="s">
        <v>61</v>
      </c>
      <c r="D3" s="5" t="s">
        <v>62</v>
      </c>
      <c r="E3" s="4"/>
    </row>
    <row r="4" spans="1:8" x14ac:dyDescent="0.25">
      <c r="A4" s="46" t="s">
        <v>82</v>
      </c>
      <c r="B4" s="24">
        <v>799110</v>
      </c>
      <c r="C4" s="23">
        <v>24</v>
      </c>
      <c r="D4" s="24">
        <f>SUM(B4/2)/C4</f>
        <v>16648.125</v>
      </c>
    </row>
    <row r="5" spans="1:8" x14ac:dyDescent="0.25">
      <c r="A5" s="22"/>
      <c r="B5" s="24">
        <v>0</v>
      </c>
      <c r="C5" s="23">
        <v>0</v>
      </c>
      <c r="D5" s="24">
        <v>0</v>
      </c>
    </row>
    <row r="6" spans="1:8" x14ac:dyDescent="0.25">
      <c r="A6" s="22"/>
      <c r="B6" s="24">
        <v>0</v>
      </c>
      <c r="C6" s="23">
        <v>0</v>
      </c>
      <c r="D6" s="24">
        <v>0</v>
      </c>
    </row>
    <row r="7" spans="1:8" x14ac:dyDescent="0.25">
      <c r="A7" s="22"/>
      <c r="B7" s="22"/>
      <c r="C7" s="25" t="s">
        <v>24</v>
      </c>
      <c r="D7" s="27">
        <f>SUM(D4:D6)</f>
        <v>16648.125</v>
      </c>
    </row>
    <row r="8" spans="1:8" x14ac:dyDescent="0.25">
      <c r="B8" s="28"/>
    </row>
    <row r="9" spans="1:8" x14ac:dyDescent="0.25">
      <c r="A9" s="4"/>
      <c r="B9" s="4"/>
      <c r="C9" s="4"/>
      <c r="D9" s="4"/>
    </row>
    <row r="10" spans="1:8" ht="27" thickBot="1" x14ac:dyDescent="0.3">
      <c r="A10" s="5" t="s">
        <v>59</v>
      </c>
      <c r="B10" s="16" t="s">
        <v>60</v>
      </c>
      <c r="C10" s="5" t="s">
        <v>61</v>
      </c>
      <c r="D10" s="5" t="s">
        <v>62</v>
      </c>
    </row>
    <row r="11" spans="1:8" x14ac:dyDescent="0.25">
      <c r="A11" s="46" t="s">
        <v>81</v>
      </c>
      <c r="B11" s="24">
        <v>799110</v>
      </c>
      <c r="C11" s="23">
        <v>7</v>
      </c>
      <c r="D11" s="24">
        <f>SUM(B11/2)/C11</f>
        <v>57079.285714285717</v>
      </c>
    </row>
    <row r="12" spans="1:8" x14ac:dyDescent="0.25">
      <c r="A12" s="22"/>
      <c r="B12" s="24">
        <v>0</v>
      </c>
      <c r="C12" s="23">
        <v>0</v>
      </c>
      <c r="D12" s="24">
        <v>0</v>
      </c>
    </row>
    <row r="13" spans="1:8" x14ac:dyDescent="0.25">
      <c r="A13" s="22"/>
      <c r="B13" s="24">
        <v>0</v>
      </c>
      <c r="C13" s="23">
        <v>0</v>
      </c>
      <c r="D13" s="24">
        <v>0</v>
      </c>
      <c r="H13" s="70"/>
    </row>
    <row r="14" spans="1:8" x14ac:dyDescent="0.25">
      <c r="A14" s="22"/>
      <c r="B14" s="22"/>
      <c r="C14" s="25" t="s">
        <v>24</v>
      </c>
      <c r="D14" s="27">
        <f>SUM(D11:D11)</f>
        <v>57079.285714285717</v>
      </c>
    </row>
    <row r="15" spans="1:8" x14ac:dyDescent="0.25">
      <c r="C15" s="1" t="s">
        <v>63</v>
      </c>
      <c r="D15" s="26">
        <f>SUM(D7+D14)</f>
        <v>73727.41071428571</v>
      </c>
    </row>
  </sheetData>
  <mergeCells count="1">
    <mergeCell ref="A1:D1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4848A-CE60-485E-82B4-DF493C0CFBA5}">
  <dimension ref="B1:F20"/>
  <sheetViews>
    <sheetView workbookViewId="0">
      <selection activeCell="C2" sqref="C2"/>
    </sheetView>
  </sheetViews>
  <sheetFormatPr defaultRowHeight="15" x14ac:dyDescent="0.25"/>
  <cols>
    <col min="2" max="2" width="22.140625" customWidth="1"/>
    <col min="3" max="3" width="23.28515625" customWidth="1"/>
    <col min="4" max="4" width="17.7109375" customWidth="1"/>
    <col min="5" max="5" width="20.42578125" customWidth="1"/>
    <col min="6" max="6" width="24.5703125" customWidth="1"/>
  </cols>
  <sheetData>
    <row r="1" spans="2:6" ht="15.75" thickBot="1" x14ac:dyDescent="0.3"/>
    <row r="2" spans="2:6" ht="51" thickBot="1" x14ac:dyDescent="0.3">
      <c r="B2" s="29" t="s">
        <v>64</v>
      </c>
      <c r="C2" s="69" t="s">
        <v>65</v>
      </c>
      <c r="D2" s="30" t="s">
        <v>66</v>
      </c>
      <c r="E2" s="30" t="s">
        <v>67</v>
      </c>
      <c r="F2" s="30" t="s">
        <v>68</v>
      </c>
    </row>
    <row r="3" spans="2:6" ht="16.5" thickBot="1" x14ac:dyDescent="0.3">
      <c r="B3" s="31" t="s">
        <v>72</v>
      </c>
      <c r="C3" s="32">
        <v>2.3199999999999998</v>
      </c>
      <c r="D3" s="33">
        <v>141</v>
      </c>
      <c r="E3" s="33">
        <v>8</v>
      </c>
      <c r="F3" s="32">
        <f>C3*D3*E3</f>
        <v>2616.96</v>
      </c>
    </row>
    <row r="4" spans="2:6" ht="16.5" thickBot="1" x14ac:dyDescent="0.3">
      <c r="B4" s="31" t="s">
        <v>73</v>
      </c>
      <c r="C4" s="32">
        <v>2.3199999999999998</v>
      </c>
      <c r="D4" s="33">
        <v>38.96</v>
      </c>
      <c r="E4" s="33"/>
      <c r="F4" s="32">
        <f t="shared" ref="F4:F6" si="0">C4*D4*E4</f>
        <v>0</v>
      </c>
    </row>
    <row r="5" spans="2:6" ht="16.5" thickBot="1" x14ac:dyDescent="0.3">
      <c r="B5" s="31" t="s">
        <v>74</v>
      </c>
      <c r="C5" s="32">
        <v>2.3199999999999998</v>
      </c>
      <c r="D5" s="34">
        <v>116.02</v>
      </c>
      <c r="E5" s="33"/>
      <c r="F5" s="32">
        <f t="shared" si="0"/>
        <v>0</v>
      </c>
    </row>
    <row r="6" spans="2:6" ht="16.5" thickBot="1" x14ac:dyDescent="0.3">
      <c r="B6" s="31"/>
      <c r="C6" s="32">
        <v>2.3199999999999998</v>
      </c>
      <c r="D6" s="35"/>
      <c r="E6" s="33"/>
      <c r="F6" s="32">
        <f t="shared" si="0"/>
        <v>0</v>
      </c>
    </row>
    <row r="7" spans="2:6" ht="16.5" thickBot="1" x14ac:dyDescent="0.3">
      <c r="B7" s="31"/>
      <c r="C7" s="32">
        <v>2.3199999999999998</v>
      </c>
      <c r="D7" s="34"/>
      <c r="E7" s="33"/>
      <c r="F7" s="32">
        <f>C7*D7*E7</f>
        <v>0</v>
      </c>
    </row>
    <row r="8" spans="2:6" ht="16.5" thickBot="1" x14ac:dyDescent="0.3">
      <c r="B8" s="31" t="s">
        <v>24</v>
      </c>
      <c r="C8" s="33"/>
      <c r="D8" s="34">
        <f>SUM(D3:D7)</f>
        <v>295.98</v>
      </c>
      <c r="E8" s="33"/>
      <c r="F8" s="32">
        <f>SUM(F3:F7)</f>
        <v>2616.96</v>
      </c>
    </row>
    <row r="9" spans="2:6" ht="15.75" x14ac:dyDescent="0.25">
      <c r="B9" s="36"/>
      <c r="C9" s="36"/>
      <c r="D9" s="37"/>
      <c r="E9" s="36"/>
      <c r="F9" s="38"/>
    </row>
    <row r="10" spans="2:6" ht="15.75" x14ac:dyDescent="0.25">
      <c r="B10" s="36"/>
      <c r="C10" s="36"/>
      <c r="D10" s="37"/>
      <c r="E10" s="36"/>
      <c r="F10" s="38"/>
    </row>
    <row r="12" spans="2:6" ht="15.75" thickBot="1" x14ac:dyDescent="0.3"/>
    <row r="13" spans="2:6" ht="32.25" thickBot="1" x14ac:dyDescent="0.3">
      <c r="B13" s="29" t="s">
        <v>64</v>
      </c>
      <c r="C13" s="30" t="s">
        <v>70</v>
      </c>
      <c r="D13" s="30" t="s">
        <v>71</v>
      </c>
    </row>
    <row r="14" spans="2:6" ht="16.5" thickBot="1" x14ac:dyDescent="0.3">
      <c r="B14" s="31"/>
      <c r="C14" s="32">
        <v>0.08</v>
      </c>
      <c r="D14" s="34">
        <f>F3/C14</f>
        <v>32712</v>
      </c>
    </row>
    <row r="15" spans="2:6" ht="16.5" thickBot="1" x14ac:dyDescent="0.3">
      <c r="B15" s="31"/>
      <c r="C15" s="32">
        <v>0.08</v>
      </c>
      <c r="D15" s="34">
        <f t="shared" ref="D15:D18" si="1">F4/C15</f>
        <v>0</v>
      </c>
    </row>
    <row r="16" spans="2:6" ht="16.5" thickBot="1" x14ac:dyDescent="0.3">
      <c r="B16" s="31"/>
      <c r="C16" s="32">
        <v>0.08</v>
      </c>
      <c r="D16" s="34">
        <f>F5/C16</f>
        <v>0</v>
      </c>
    </row>
    <row r="17" spans="2:4" ht="16.5" thickBot="1" x14ac:dyDescent="0.3">
      <c r="B17" s="31"/>
      <c r="C17" s="32">
        <v>0.08</v>
      </c>
      <c r="D17" s="34">
        <f t="shared" si="1"/>
        <v>0</v>
      </c>
    </row>
    <row r="18" spans="2:4" ht="32.25" thickBot="1" x14ac:dyDescent="0.3">
      <c r="B18" s="31" t="s">
        <v>69</v>
      </c>
      <c r="C18" s="32">
        <v>0.08</v>
      </c>
      <c r="D18" s="34">
        <f t="shared" si="1"/>
        <v>0</v>
      </c>
    </row>
    <row r="19" spans="2:4" ht="16.5" thickBot="1" x14ac:dyDescent="0.3">
      <c r="B19" s="107" t="s">
        <v>24</v>
      </c>
      <c r="C19" s="108"/>
      <c r="D19" s="34">
        <f>SUM(D14:D18)</f>
        <v>32712</v>
      </c>
    </row>
    <row r="20" spans="2:4" ht="15.75" x14ac:dyDescent="0.25">
      <c r="B20" s="36"/>
      <c r="C20" s="38"/>
      <c r="D20" s="36"/>
    </row>
  </sheetData>
  <mergeCells count="1">
    <mergeCell ref="B19:C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Olive Grove TTM</vt:lpstr>
      <vt:lpstr>Trips</vt:lpstr>
      <vt:lpstr>Fuel Operations</vt:lpstr>
      <vt:lpstr>Elec for Cons</vt:lpstr>
      <vt:lpstr>'Olive Grove TTM'!Print_Area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 Jones</dc:creator>
  <cp:lastModifiedBy>Kayla Smith</cp:lastModifiedBy>
  <cp:lastPrinted>2024-08-22T17:45:24Z</cp:lastPrinted>
  <dcterms:created xsi:type="dcterms:W3CDTF">2019-08-22T20:36:39Z</dcterms:created>
  <dcterms:modified xsi:type="dcterms:W3CDTF">2024-08-22T21:27:46Z</dcterms:modified>
</cp:coreProperties>
</file>